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osterceiro/Downloads/"/>
    </mc:Choice>
  </mc:AlternateContent>
  <xr:revisionPtr revIDLastSave="0" documentId="13_ncr:1_{629DD383-EE9A-0044-93E8-BA35ED441F7F}" xr6:coauthVersionLast="43" xr6:coauthVersionMax="43" xr10:uidLastSave="{00000000-0000-0000-0000-000000000000}"/>
  <bookViews>
    <workbookView xWindow="0" yWindow="0" windowWidth="28800" windowHeight="18000" activeTab="2" xr2:uid="{60A8615A-B7AB-456F-AD3D-759BCF3B0511}"/>
  </bookViews>
  <sheets>
    <sheet name="Base das dívidas" sheetId="2" r:id="rId1"/>
    <sheet name="Negociação" sheetId="1" r:id="rId2"/>
    <sheet name="Fluxo de Caixa" sheetId="5" r:id="rId3"/>
  </sheets>
  <definedNames>
    <definedName name="_xlnm._FilterDatabase" localSheetId="0" hidden="1">'Base das dívidas'!$A$1:$G$1</definedName>
    <definedName name="_xlnm._FilterDatabase" localSheetId="2" hidden="1">'Fluxo de Caixa'!$B$2:$H$13</definedName>
    <definedName name="_xlnm._FilterDatabase" localSheetId="1" hidden="1">Negociação!$B$2:$K$12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2" l="1"/>
  <c r="D12" i="2"/>
  <c r="L8" i="1"/>
  <c r="L7" i="1"/>
  <c r="L6" i="1"/>
  <c r="L5" i="1"/>
  <c r="L4" i="1"/>
  <c r="L3" i="1"/>
  <c r="M3" i="1"/>
  <c r="M4" i="1"/>
  <c r="M5" i="1"/>
  <c r="M6" i="1"/>
  <c r="M7" i="1"/>
  <c r="M8" i="1"/>
  <c r="M9" i="1"/>
  <c r="M10" i="1"/>
  <c r="M11" i="1"/>
  <c r="M12" i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H5" i="2"/>
  <c r="I5" i="2" s="1"/>
  <c r="H4" i="2"/>
  <c r="H3" i="2"/>
  <c r="I3" i="2" s="1"/>
  <c r="H2" i="2"/>
  <c r="B9" i="1" l="1"/>
  <c r="G9" i="1" s="1"/>
  <c r="B12" i="1"/>
  <c r="F12" i="1" s="1"/>
  <c r="B11" i="1"/>
  <c r="F11" i="1" s="1"/>
  <c r="B8" i="1"/>
  <c r="D8" i="1" s="1"/>
  <c r="I2" i="2"/>
  <c r="B7" i="1" s="1"/>
  <c r="N7" i="1" s="1"/>
  <c r="C12" i="1"/>
  <c r="B10" i="1"/>
  <c r="F10" i="1" s="1"/>
  <c r="I4" i="2"/>
  <c r="G12" i="1"/>
  <c r="B6" i="1"/>
  <c r="C6" i="1" s="1"/>
  <c r="D12" i="1"/>
  <c r="D9" i="1"/>
  <c r="H9" i="1"/>
  <c r="E9" i="1"/>
  <c r="F9" i="1"/>
  <c r="C9" i="1"/>
  <c r="H11" i="1" l="1"/>
  <c r="G11" i="1"/>
  <c r="B5" i="1"/>
  <c r="G7" i="1"/>
  <c r="D7" i="1"/>
  <c r="H7" i="1"/>
  <c r="F7" i="1"/>
  <c r="B3" i="1"/>
  <c r="D3" i="1" s="1"/>
  <c r="D11" i="1"/>
  <c r="E11" i="1"/>
  <c r="C11" i="1"/>
  <c r="B4" i="1"/>
  <c r="N4" i="1" s="1"/>
  <c r="E7" i="1"/>
  <c r="H12" i="1"/>
  <c r="C7" i="1"/>
  <c r="N8" i="1"/>
  <c r="F8" i="1"/>
  <c r="H8" i="1"/>
  <c r="C8" i="1"/>
  <c r="E8" i="1"/>
  <c r="E12" i="1"/>
  <c r="G8" i="1"/>
  <c r="D10" i="1"/>
  <c r="C10" i="1"/>
  <c r="H10" i="1"/>
  <c r="G10" i="1"/>
  <c r="E10" i="1"/>
  <c r="F5" i="1"/>
  <c r="G6" i="1"/>
  <c r="H6" i="1"/>
  <c r="F6" i="1"/>
  <c r="E6" i="1"/>
  <c r="D6" i="1"/>
  <c r="N6" i="1"/>
  <c r="E5" i="1"/>
  <c r="N5" i="1"/>
  <c r="E3" i="1" l="1"/>
  <c r="H3" i="1"/>
  <c r="N3" i="1"/>
  <c r="G5" i="1"/>
  <c r="H5" i="1"/>
  <c r="C5" i="1"/>
  <c r="D5" i="1"/>
  <c r="F3" i="1"/>
  <c r="C3" i="1"/>
  <c r="G3" i="1"/>
  <c r="G4" i="1"/>
  <c r="D4" i="1"/>
  <c r="H4" i="1"/>
  <c r="F4" i="1"/>
  <c r="E4" i="1"/>
  <c r="C4" i="1"/>
  <c r="F13" i="1" l="1"/>
  <c r="B7" i="5" l="1"/>
  <c r="B13" i="5"/>
  <c r="B8" i="5"/>
  <c r="E8" i="5" s="1"/>
  <c r="B4" i="5"/>
  <c r="B6" i="5"/>
  <c r="B10" i="5"/>
  <c r="B12" i="5"/>
  <c r="B9" i="5"/>
  <c r="B11" i="5"/>
  <c r="E11" i="5" s="1"/>
  <c r="B5" i="5"/>
  <c r="D10" i="5" l="1"/>
  <c r="E10" i="5"/>
  <c r="D6" i="5"/>
  <c r="E6" i="5"/>
  <c r="D7" i="5"/>
  <c r="E7" i="5"/>
  <c r="D9" i="5"/>
  <c r="E9" i="5"/>
  <c r="C4" i="5"/>
  <c r="E4" i="5"/>
  <c r="C7" i="5"/>
  <c r="F12" i="5"/>
  <c r="E12" i="5"/>
  <c r="C5" i="5"/>
  <c r="E5" i="5"/>
  <c r="C13" i="5"/>
  <c r="E13" i="5"/>
  <c r="F4" i="5"/>
  <c r="C6" i="5"/>
  <c r="C8" i="5"/>
  <c r="D12" i="5"/>
  <c r="D8" i="5"/>
  <c r="C9" i="5"/>
  <c r="F11" i="5"/>
  <c r="D4" i="5"/>
  <c r="F9" i="5"/>
  <c r="F6" i="5"/>
  <c r="C11" i="5"/>
  <c r="D5" i="5"/>
  <c r="F10" i="5"/>
  <c r="F5" i="5"/>
  <c r="D11" i="5"/>
  <c r="C12" i="5"/>
  <c r="C10" i="5"/>
  <c r="F8" i="5"/>
  <c r="F13" i="5"/>
  <c r="F7" i="5"/>
  <c r="D13" i="5"/>
  <c r="L10" i="1"/>
  <c r="L11" i="1"/>
  <c r="L12" i="1"/>
  <c r="L9" i="1"/>
  <c r="L13" i="1" s="1"/>
  <c r="H14" i="5" l="1"/>
  <c r="G3" i="5"/>
  <c r="H3" i="5" s="1"/>
  <c r="I3" i="5" s="1"/>
  <c r="J3" i="5" s="1"/>
  <c r="K3" i="5" s="1"/>
  <c r="L3" i="5" s="1"/>
  <c r="M3" i="5" s="1"/>
  <c r="N3" i="5" s="1"/>
  <c r="O3" i="5" s="1"/>
  <c r="P3" i="5" s="1"/>
  <c r="Q3" i="5" s="1"/>
  <c r="R3" i="5" s="1"/>
  <c r="G14" i="5"/>
  <c r="I14" i="5"/>
  <c r="J14" i="5" l="1"/>
  <c r="K14" i="5" l="1"/>
  <c r="L14" i="5" l="1"/>
  <c r="M14" i="5" l="1"/>
  <c r="N14" i="5" l="1"/>
  <c r="O14" i="5" l="1"/>
  <c r="P14" i="5" l="1"/>
  <c r="Q14" i="5" l="1"/>
  <c r="R14" i="5" l="1"/>
</calcChain>
</file>

<file path=xl/sharedStrings.xml><?xml version="1.0" encoding="utf-8"?>
<sst xmlns="http://schemas.openxmlformats.org/spreadsheetml/2006/main" count="40" uniqueCount="31">
  <si>
    <t>Tipo</t>
  </si>
  <si>
    <t>Credor</t>
  </si>
  <si>
    <t>TOTAL</t>
  </si>
  <si>
    <t>#</t>
  </si>
  <si>
    <t>Valor inicial</t>
  </si>
  <si>
    <t>Valor atual</t>
  </si>
  <si>
    <t>Valor das prestações</t>
  </si>
  <si>
    <t>CREDOR</t>
  </si>
  <si>
    <t>TIPO</t>
  </si>
  <si>
    <t>Taxa de Juros (CET)</t>
  </si>
  <si>
    <t>VALOR INICIAL</t>
  </si>
  <si>
    <t>TAXA DE JUROS (CET)</t>
  </si>
  <si>
    <t>VALOR ATUAL</t>
  </si>
  <si>
    <t>Novo Valor</t>
  </si>
  <si>
    <t>Nova taxa de Juros</t>
  </si>
  <si>
    <t>ANTES DA NEGOCIAÇÃO</t>
  </si>
  <si>
    <t>DEPOIS DA NEGOCIAÇÃO</t>
  </si>
  <si>
    <t>Ordem</t>
  </si>
  <si>
    <t>Prazo</t>
  </si>
  <si>
    <t>Qtde de meses</t>
  </si>
  <si>
    <t>QTDE DE MESES</t>
  </si>
  <si>
    <t>TOTAL PAGO</t>
  </si>
  <si>
    <t>Total disponivel mensal</t>
  </si>
  <si>
    <t>Saldo Final</t>
  </si>
  <si>
    <t>Família</t>
  </si>
  <si>
    <t>Banco do Brasil</t>
  </si>
  <si>
    <t>Avó</t>
  </si>
  <si>
    <t>Empréstimo</t>
  </si>
  <si>
    <t>Caixa</t>
  </si>
  <si>
    <t>Cartão Crédito</t>
  </si>
  <si>
    <t>Empréstimo Consig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</si>
</sst>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rgb="FF000000"/>
      <name val="STHupo"/>
      <charset val="134"/>
    </font>
    <font>
      <b/>
      <sz val="14"/>
      <color theme="0"/>
      <name val="SimSun"/>
    </font>
    <font>
      <b/>
      <sz val="11"/>
      <color theme="1"/>
      <name val="SimSun"/>
    </font>
    <font>
      <b/>
      <sz val="11"/>
      <color theme="0"/>
      <name val="SimSun"/>
    </font>
    <font>
      <sz val="10"/>
      <color rgb="FF000000"/>
      <name val="Times New Roman"/>
      <family val="1"/>
    </font>
    <font>
      <b/>
      <sz val="13"/>
      <color theme="0"/>
      <name val="SimSun"/>
    </font>
    <font>
      <b/>
      <sz val="13"/>
      <color theme="1"/>
      <name val="SimSun"/>
    </font>
    <font>
      <sz val="13"/>
      <color theme="0"/>
      <name val="SimSun"/>
    </font>
    <font>
      <sz val="10"/>
      <color theme="0"/>
      <name val="Times New Roman"/>
      <family val="1"/>
    </font>
    <font>
      <sz val="14"/>
      <color rgb="FF000000"/>
      <name val="SimSun"/>
    </font>
    <font>
      <b/>
      <sz val="14"/>
      <name val="SimSun"/>
    </font>
    <font>
      <b/>
      <sz val="11"/>
      <name val="SimSun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1D1D1B"/>
      </left>
      <right style="thin">
        <color rgb="FF1D1D1B"/>
      </right>
      <top style="thin">
        <color rgb="FF1D1D1B"/>
      </top>
      <bottom style="thin">
        <color rgb="FF1D1D1B"/>
      </bottom>
      <diagonal/>
    </border>
    <border>
      <left style="thin">
        <color rgb="FF1D1D1B"/>
      </left>
      <right style="thin">
        <color rgb="FF1D1D1B"/>
      </right>
      <top/>
      <bottom style="thin">
        <color rgb="FF1D1D1B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1D1D1B"/>
      </right>
      <top style="medium">
        <color indexed="64"/>
      </top>
      <bottom style="thin">
        <color rgb="FF1D1D1B"/>
      </bottom>
      <diagonal/>
    </border>
    <border>
      <left style="thin">
        <color rgb="FF1D1D1B"/>
      </left>
      <right style="thin">
        <color rgb="FF1D1D1B"/>
      </right>
      <top style="medium">
        <color indexed="64"/>
      </top>
      <bottom style="thin">
        <color rgb="FF1D1D1B"/>
      </bottom>
      <diagonal/>
    </border>
    <border>
      <left style="thin">
        <color rgb="FF1D1D1B"/>
      </left>
      <right style="medium">
        <color indexed="64"/>
      </right>
      <top style="medium">
        <color indexed="64"/>
      </top>
      <bottom style="thin">
        <color rgb="FF1D1D1B"/>
      </bottom>
      <diagonal/>
    </border>
    <border>
      <left style="medium">
        <color indexed="64"/>
      </left>
      <right style="thin">
        <color rgb="FF1D1D1B"/>
      </right>
      <top style="thin">
        <color rgb="FF1D1D1B"/>
      </top>
      <bottom style="thin">
        <color rgb="FF1D1D1B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1D1D1B"/>
      </right>
      <top style="thin">
        <color rgb="FF1D1D1B"/>
      </top>
      <bottom style="medium">
        <color indexed="64"/>
      </bottom>
      <diagonal/>
    </border>
    <border>
      <left style="thin">
        <color rgb="FF1D1D1B"/>
      </left>
      <right style="thin">
        <color rgb="FF1D1D1B"/>
      </right>
      <top style="thin">
        <color rgb="FF1D1D1B"/>
      </top>
      <bottom style="medium">
        <color indexed="64"/>
      </bottom>
      <diagonal/>
    </border>
    <border>
      <left style="thin">
        <color rgb="FF1D1D1B"/>
      </left>
      <right style="medium">
        <color indexed="64"/>
      </right>
      <top style="thin">
        <color rgb="FF1D1D1B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54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/>
    <xf numFmtId="10" fontId="0" fillId="0" borderId="1" xfId="0" applyNumberFormat="1" applyBorder="1" applyAlignment="1">
      <alignment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7" fillId="0" borderId="0" xfId="3" applyFill="1" applyBorder="1" applyAlignment="1">
      <alignment horizontal="left" vertical="top"/>
    </xf>
    <xf numFmtId="0" fontId="9" fillId="0" borderId="0" xfId="0" applyFont="1"/>
    <xf numFmtId="0" fontId="8" fillId="2" borderId="6" xfId="0" applyFont="1" applyFill="1" applyBorder="1" applyAlignment="1">
      <alignment horizontal="center" vertical="center" wrapText="1"/>
    </xf>
    <xf numFmtId="10" fontId="8" fillId="2" borderId="6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4" fontId="8" fillId="2" borderId="6" xfId="2" applyFont="1" applyFill="1" applyBorder="1" applyAlignment="1">
      <alignment horizontal="center" vertical="center" wrapText="1"/>
    </xf>
    <xf numFmtId="44" fontId="0" fillId="0" borderId="1" xfId="2" applyFont="1" applyBorder="1" applyAlignment="1">
      <alignment vertical="center" wrapText="1"/>
    </xf>
    <xf numFmtId="44" fontId="0" fillId="0" borderId="1" xfId="2" applyFont="1" applyBorder="1" applyAlignment="1">
      <alignment horizontal="center" vertical="center" wrapText="1"/>
    </xf>
    <xf numFmtId="44" fontId="0" fillId="0" borderId="2" xfId="2" applyFont="1" applyBorder="1" applyAlignment="1">
      <alignment horizontal="center" vertical="center" wrapText="1"/>
    </xf>
    <xf numFmtId="44" fontId="4" fillId="2" borderId="5" xfId="2" applyFont="1" applyFill="1" applyBorder="1" applyAlignment="1">
      <alignment horizontal="center" vertical="center" wrapText="1"/>
    </xf>
    <xf numFmtId="44" fontId="0" fillId="0" borderId="0" xfId="2" applyFont="1"/>
    <xf numFmtId="0" fontId="11" fillId="0" borderId="0" xfId="3" applyFont="1" applyFill="1" applyBorder="1" applyAlignment="1">
      <alignment horizontal="left" vertical="top"/>
    </xf>
    <xf numFmtId="0" fontId="10" fillId="2" borderId="7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2" fillId="0" borderId="0" xfId="0" applyFont="1"/>
    <xf numFmtId="0" fontId="8" fillId="0" borderId="0" xfId="0" applyFont="1"/>
    <xf numFmtId="0" fontId="6" fillId="0" borderId="0" xfId="0" applyFont="1"/>
    <xf numFmtId="164" fontId="8" fillId="2" borderId="6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44" fontId="12" fillId="3" borderId="5" xfId="2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4" fontId="8" fillId="2" borderId="9" xfId="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4" fontId="4" fillId="2" borderId="14" xfId="2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44" fontId="8" fillId="2" borderId="3" xfId="2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4" fillId="0" borderId="0" xfId="0" applyFont="1"/>
    <xf numFmtId="44" fontId="13" fillId="4" borderId="5" xfId="2" applyFont="1" applyFill="1" applyBorder="1" applyAlignment="1">
      <alignment horizontal="center" vertical="center" wrapText="1"/>
    </xf>
    <xf numFmtId="164" fontId="13" fillId="4" borderId="5" xfId="1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4">
    <cellStyle name="Moeda" xfId="2" builtinId="4"/>
    <cellStyle name="Normal" xfId="0" builtinId="0"/>
    <cellStyle name="Normal 2" xfId="3" xr:uid="{466D8CA9-E701-4E6D-B6A2-A86D9F6B2468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5C303-316A-402C-B2E2-B457EE148E19}">
  <dimension ref="A1:I12"/>
  <sheetViews>
    <sheetView workbookViewId="0">
      <selection activeCell="D5" sqref="D5"/>
    </sheetView>
  </sheetViews>
  <sheetFormatPr baseColWidth="10" defaultColWidth="9.1640625" defaultRowHeight="15" x14ac:dyDescent="0.2"/>
  <cols>
    <col min="1" max="1" width="7.33203125" style="10" customWidth="1"/>
    <col min="2" max="3" width="17.5"/>
    <col min="4" max="5" width="22.1640625" style="20" bestFit="1" customWidth="1"/>
    <col min="6" max="7" width="17.5"/>
    <col min="8" max="8" width="9.1640625" style="34"/>
    <col min="9" max="9" width="9.1640625" style="21" customWidth="1"/>
    <col min="10" max="16384" width="9.1640625" style="10"/>
  </cols>
  <sheetData>
    <row r="1" spans="1:9" ht="39" customHeight="1" x14ac:dyDescent="0.2">
      <c r="A1" s="35" t="s">
        <v>3</v>
      </c>
      <c r="B1" s="36" t="s">
        <v>8</v>
      </c>
      <c r="C1" s="36" t="s">
        <v>7</v>
      </c>
      <c r="D1" s="37" t="s">
        <v>10</v>
      </c>
      <c r="E1" s="37" t="s">
        <v>12</v>
      </c>
      <c r="F1" s="36" t="s">
        <v>11</v>
      </c>
      <c r="G1" s="38" t="s">
        <v>20</v>
      </c>
      <c r="H1" s="21"/>
    </row>
    <row r="2" spans="1:9" ht="39" customHeight="1" thickBot="1" x14ac:dyDescent="0.35">
      <c r="A2" s="39">
        <v>1</v>
      </c>
      <c r="B2" s="1" t="s">
        <v>30</v>
      </c>
      <c r="C2" s="1" t="s">
        <v>28</v>
      </c>
      <c r="D2" s="16">
        <v>3000</v>
      </c>
      <c r="E2" s="16">
        <v>4850</v>
      </c>
      <c r="F2" s="7">
        <v>1.7999999999999999E-2</v>
      </c>
      <c r="G2" s="40">
        <v>4</v>
      </c>
      <c r="H2" s="32">
        <f>IF(C2="","",RANK(F2,F:F,0))</f>
        <v>3</v>
      </c>
      <c r="I2" s="21">
        <f>IF(H2="","",A2)</f>
        <v>1</v>
      </c>
    </row>
    <row r="3" spans="1:9" ht="39" customHeight="1" thickBot="1" x14ac:dyDescent="0.35">
      <c r="A3" s="39">
        <v>2</v>
      </c>
      <c r="B3" s="1" t="s">
        <v>27</v>
      </c>
      <c r="C3" s="1" t="s">
        <v>25</v>
      </c>
      <c r="D3" s="16">
        <v>1500</v>
      </c>
      <c r="E3" s="16">
        <v>4000</v>
      </c>
      <c r="F3" s="7">
        <v>0.03</v>
      </c>
      <c r="G3" s="40">
        <v>6</v>
      </c>
      <c r="H3" s="32">
        <f t="shared" ref="H3:H11" si="0">IF(C3="","",RANK(F3,F:F,0))</f>
        <v>2</v>
      </c>
      <c r="I3" s="21">
        <f t="shared" ref="I3:I11" si="1">IF(H3="","",A3)</f>
        <v>2</v>
      </c>
    </row>
    <row r="4" spans="1:9" ht="39" customHeight="1" thickBot="1" x14ac:dyDescent="0.35">
      <c r="A4" s="39">
        <v>3</v>
      </c>
      <c r="B4" s="1" t="s">
        <v>29</v>
      </c>
      <c r="C4" s="1" t="s">
        <v>25</v>
      </c>
      <c r="D4" s="16">
        <v>1200</v>
      </c>
      <c r="E4" s="16">
        <v>5000</v>
      </c>
      <c r="F4" s="7">
        <v>0.122</v>
      </c>
      <c r="G4" s="40">
        <v>1</v>
      </c>
      <c r="H4" s="32">
        <f t="shared" si="0"/>
        <v>1</v>
      </c>
      <c r="I4" s="21">
        <f t="shared" si="1"/>
        <v>3</v>
      </c>
    </row>
    <row r="5" spans="1:9" ht="39" customHeight="1" thickBot="1" x14ac:dyDescent="0.35">
      <c r="A5" s="39">
        <v>4</v>
      </c>
      <c r="B5" s="1" t="s">
        <v>24</v>
      </c>
      <c r="C5" s="1" t="s">
        <v>26</v>
      </c>
      <c r="D5" s="16">
        <v>1000</v>
      </c>
      <c r="E5" s="16">
        <v>1100</v>
      </c>
      <c r="F5" s="7">
        <v>5.0000000000000001E-3</v>
      </c>
      <c r="G5" s="40">
        <v>4</v>
      </c>
      <c r="H5" s="32">
        <f t="shared" si="0"/>
        <v>4</v>
      </c>
      <c r="I5" s="21">
        <f t="shared" si="1"/>
        <v>4</v>
      </c>
    </row>
    <row r="6" spans="1:9" ht="37.5" customHeight="1" thickBot="1" x14ac:dyDescent="0.35">
      <c r="A6" s="39">
        <v>5</v>
      </c>
      <c r="B6" s="1"/>
      <c r="C6" s="1"/>
      <c r="D6" s="16"/>
      <c r="E6" s="16"/>
      <c r="F6" s="7"/>
      <c r="G6" s="40"/>
      <c r="H6" s="32" t="str">
        <f t="shared" si="0"/>
        <v/>
      </c>
      <c r="I6" s="21" t="str">
        <f t="shared" si="1"/>
        <v/>
      </c>
    </row>
    <row r="7" spans="1:9" ht="37.5" customHeight="1" thickBot="1" x14ac:dyDescent="0.35">
      <c r="A7" s="39">
        <v>6</v>
      </c>
      <c r="B7" s="1"/>
      <c r="C7" s="1"/>
      <c r="D7" s="16"/>
      <c r="E7" s="16"/>
      <c r="F7" s="7"/>
      <c r="G7" s="40"/>
      <c r="H7" s="32" t="str">
        <f t="shared" si="0"/>
        <v/>
      </c>
      <c r="I7" s="21" t="str">
        <f t="shared" si="1"/>
        <v/>
      </c>
    </row>
    <row r="8" spans="1:9" ht="39" customHeight="1" thickBot="1" x14ac:dyDescent="0.35">
      <c r="A8" s="39">
        <v>7</v>
      </c>
      <c r="B8" s="2"/>
      <c r="C8" s="2"/>
      <c r="D8" s="17"/>
      <c r="E8" s="17"/>
      <c r="F8" s="7"/>
      <c r="G8" s="41"/>
      <c r="H8" s="32" t="str">
        <f t="shared" si="0"/>
        <v/>
      </c>
      <c r="I8" s="21" t="str">
        <f t="shared" si="1"/>
        <v/>
      </c>
    </row>
    <row r="9" spans="1:9" ht="39" customHeight="1" thickBot="1" x14ac:dyDescent="0.35">
      <c r="A9" s="39">
        <v>8</v>
      </c>
      <c r="B9" s="1"/>
      <c r="C9" s="1"/>
      <c r="D9" s="16"/>
      <c r="E9" s="16"/>
      <c r="F9" s="7"/>
      <c r="G9" s="40"/>
      <c r="H9" s="32" t="str">
        <f t="shared" si="0"/>
        <v/>
      </c>
      <c r="I9" s="21" t="str">
        <f t="shared" si="1"/>
        <v/>
      </c>
    </row>
    <row r="10" spans="1:9" ht="39" customHeight="1" thickBot="1" x14ac:dyDescent="0.35">
      <c r="A10" s="39">
        <v>9</v>
      </c>
      <c r="B10" s="1"/>
      <c r="C10" s="1"/>
      <c r="D10" s="16"/>
      <c r="E10" s="16"/>
      <c r="F10" s="7"/>
      <c r="G10" s="40"/>
      <c r="H10" s="32" t="str">
        <f t="shared" si="0"/>
        <v/>
      </c>
      <c r="I10" s="21" t="str">
        <f t="shared" si="1"/>
        <v/>
      </c>
    </row>
    <row r="11" spans="1:9" ht="39" customHeight="1" thickBot="1" x14ac:dyDescent="0.35">
      <c r="A11" s="39">
        <v>10</v>
      </c>
      <c r="B11" s="3"/>
      <c r="C11" s="3"/>
      <c r="D11" s="18"/>
      <c r="E11" s="18"/>
      <c r="F11" s="7"/>
      <c r="G11" s="3"/>
      <c r="H11" s="32" t="str">
        <f t="shared" si="0"/>
        <v/>
      </c>
      <c r="I11" s="21" t="str">
        <f t="shared" si="1"/>
        <v/>
      </c>
    </row>
    <row r="12" spans="1:9" ht="39" customHeight="1" thickBot="1" x14ac:dyDescent="0.25">
      <c r="A12" s="42"/>
      <c r="B12" s="43"/>
      <c r="C12" s="43" t="s">
        <v>2</v>
      </c>
      <c r="D12" s="44">
        <f>SUM(D2:D11)</f>
        <v>6700</v>
      </c>
      <c r="E12" s="44">
        <f>SUM(E2:E11)</f>
        <v>14950</v>
      </c>
      <c r="F12" s="43"/>
      <c r="G12" s="45"/>
      <c r="H12" s="33"/>
    </row>
  </sheetData>
  <autoFilter ref="A1:G1" xr:uid="{FACA5DAF-B985-45EC-851E-93EF12474851}"/>
  <conditionalFormatting sqref="F2:F11">
    <cfRule type="iconSet" priority="1">
      <iconSet reverse="1">
        <cfvo type="percent" val="0"/>
        <cfvo type="num" val="2.5000000000000001E-2"/>
        <cfvo type="num" val="0.05" gte="0"/>
      </iconSet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58657-E4D8-4520-AB34-60766EF2FA24}">
  <dimension ref="A1:N13"/>
  <sheetViews>
    <sheetView workbookViewId="0">
      <pane xSplit="4" ySplit="2" topLeftCell="F3" activePane="bottomRight" state="frozen"/>
      <selection pane="topRight" activeCell="D1" sqref="D1"/>
      <selection pane="bottomLeft" activeCell="A3" sqref="A3"/>
      <selection pane="bottomRight" activeCell="L13" sqref="L13"/>
    </sheetView>
  </sheetViews>
  <sheetFormatPr baseColWidth="10" defaultColWidth="17.5" defaultRowHeight="15" x14ac:dyDescent="0.2"/>
  <cols>
    <col min="1" max="1" width="3" hidden="1" customWidth="1"/>
    <col min="5" max="6" width="17.5" style="20"/>
    <col min="7" max="7" width="14.83203125" style="9" customWidth="1"/>
    <col min="8" max="8" width="17.5" customWidth="1"/>
    <col min="9" max="9" width="17.5" style="20"/>
    <col min="12" max="12" width="17.5" style="20"/>
    <col min="13" max="14" width="17.5" style="24"/>
  </cols>
  <sheetData>
    <row r="1" spans="1:14" ht="30" customHeight="1" thickBot="1" x14ac:dyDescent="0.25">
      <c r="B1" s="14"/>
      <c r="C1" s="23"/>
      <c r="D1" s="22"/>
      <c r="E1" s="51" t="s">
        <v>15</v>
      </c>
      <c r="F1" s="52"/>
      <c r="G1" s="52"/>
      <c r="H1" s="53"/>
      <c r="I1" s="51" t="s">
        <v>16</v>
      </c>
      <c r="J1" s="52"/>
      <c r="K1" s="52"/>
      <c r="L1" s="52"/>
    </row>
    <row r="2" spans="1:14" s="11" customFormat="1" ht="48" customHeight="1" x14ac:dyDescent="0.15">
      <c r="B2" s="12" t="s">
        <v>3</v>
      </c>
      <c r="C2" s="12" t="s">
        <v>0</v>
      </c>
      <c r="D2" s="12" t="s">
        <v>1</v>
      </c>
      <c r="E2" s="15" t="s">
        <v>4</v>
      </c>
      <c r="F2" s="15" t="s">
        <v>5</v>
      </c>
      <c r="G2" s="13" t="s">
        <v>9</v>
      </c>
      <c r="H2" s="12" t="s">
        <v>19</v>
      </c>
      <c r="I2" s="15" t="s">
        <v>6</v>
      </c>
      <c r="J2" s="12" t="s">
        <v>19</v>
      </c>
      <c r="K2" s="12" t="s">
        <v>14</v>
      </c>
      <c r="L2" s="15" t="s">
        <v>13</v>
      </c>
      <c r="M2" s="25" t="s">
        <v>17</v>
      </c>
      <c r="N2" s="25"/>
    </row>
    <row r="3" spans="1:14" ht="27" thickBot="1" x14ac:dyDescent="0.35">
      <c r="A3">
        <v>1</v>
      </c>
      <c r="B3" s="4">
        <f>IFERROR(VLOOKUP(A3,'Base das dívidas'!H:I,2,0),"")</f>
        <v>3</v>
      </c>
      <c r="C3" s="1" t="str">
        <f>IF(B3="","",VLOOKUP(B3,'Base das dívidas'!A:G,2,0))</f>
        <v>Cartão Crédito</v>
      </c>
      <c r="D3" s="1" t="str">
        <f>IF(B3="","",VLOOKUP(B3,'Base das dívidas'!A:G,3,0))</f>
        <v>Banco do Brasil</v>
      </c>
      <c r="E3" s="16">
        <f>IF(B3="","",VLOOKUP(B3,'Base das dívidas'!A:G,4,0))</f>
        <v>1200</v>
      </c>
      <c r="F3" s="16">
        <f>IF(B3="","",VLOOKUP(B3,'Base das dívidas'!A:G,5,0))</f>
        <v>5000</v>
      </c>
      <c r="G3" s="7">
        <f>IF(B3="","",VLOOKUP(B3,'Base das dívidas'!A:G,6,0))</f>
        <v>0.122</v>
      </c>
      <c r="H3" s="1">
        <f>IF(B3="","",VLOOKUP(B3,'Base das dívidas'!A:G,7,0))</f>
        <v>1</v>
      </c>
      <c r="I3" s="16">
        <v>600</v>
      </c>
      <c r="J3" s="1">
        <v>8</v>
      </c>
      <c r="K3" s="7">
        <v>0.105</v>
      </c>
      <c r="L3" s="16">
        <f>IF(OR(I3="",J3=""),"",J3*I3)</f>
        <v>4800</v>
      </c>
      <c r="M3" s="24">
        <f t="shared" ref="M3:M8" si="0">IF(K3="","",RANK(K3,$K$3:$K$1048575,0))</f>
        <v>1</v>
      </c>
      <c r="N3" s="24">
        <f t="shared" ref="N3:N8" si="1">B3</f>
        <v>3</v>
      </c>
    </row>
    <row r="4" spans="1:14" ht="27" thickBot="1" x14ac:dyDescent="0.35">
      <c r="A4">
        <v>2</v>
      </c>
      <c r="B4" s="4">
        <f>IFERROR(VLOOKUP(A4,'Base das dívidas'!H:I,2,0),"")</f>
        <v>2</v>
      </c>
      <c r="C4" s="1" t="str">
        <f>IF(B4="","",VLOOKUP(B4,'Base das dívidas'!A:G,2,0))</f>
        <v>Empréstimo</v>
      </c>
      <c r="D4" s="1" t="str">
        <f>IF(B4="","",VLOOKUP(B4,'Base das dívidas'!A:G,3,0))</f>
        <v>Banco do Brasil</v>
      </c>
      <c r="E4" s="16">
        <f>IF(B4="","",VLOOKUP(B4,'Base das dívidas'!A:G,4,0))</f>
        <v>1500</v>
      </c>
      <c r="F4" s="16">
        <f>IF(B4="","",VLOOKUP(B4,'Base das dívidas'!A:G,5,0))</f>
        <v>4000</v>
      </c>
      <c r="G4" s="7">
        <f>IF(B4="","",VLOOKUP(B4,'Base das dívidas'!A:G,6,0))</f>
        <v>0.03</v>
      </c>
      <c r="H4" s="1">
        <f>IF(B4="","",VLOOKUP(B4,'Base das dívidas'!A:G,7,0))</f>
        <v>6</v>
      </c>
      <c r="I4" s="16">
        <v>280</v>
      </c>
      <c r="J4" s="1">
        <v>10</v>
      </c>
      <c r="K4" s="7">
        <v>2.9000000000000001E-2</v>
      </c>
      <c r="L4" s="16">
        <f t="shared" ref="L4:L12" si="2">IF(OR(I4="",J4=""),"",J4*I4)</f>
        <v>2800</v>
      </c>
      <c r="M4" s="24">
        <f t="shared" si="0"/>
        <v>2</v>
      </c>
      <c r="N4" s="24">
        <f t="shared" si="1"/>
        <v>2</v>
      </c>
    </row>
    <row r="5" spans="1:14" ht="27" thickBot="1" x14ac:dyDescent="0.35">
      <c r="A5">
        <v>3</v>
      </c>
      <c r="B5" s="4">
        <f>IFERROR(VLOOKUP(A5,'Base das dívidas'!H:I,2,0),"")</f>
        <v>1</v>
      </c>
      <c r="C5" s="1" t="str">
        <f>IF(B5="","",VLOOKUP(B5,'Base das dívidas'!A:G,2,0))</f>
        <v>Empréstimo Consig</v>
      </c>
      <c r="D5" s="1" t="str">
        <f>IF(B5="","",VLOOKUP(B5,'Base das dívidas'!A:G,3,0))</f>
        <v>Caixa</v>
      </c>
      <c r="E5" s="16">
        <f>IF(B5="","",VLOOKUP(B5,'Base das dívidas'!A:G,4,0))</f>
        <v>3000</v>
      </c>
      <c r="F5" s="16">
        <f>IF(B5="","",VLOOKUP(B5,'Base das dívidas'!A:G,5,0))</f>
        <v>4850</v>
      </c>
      <c r="G5" s="7">
        <f>IF(B5="","",VLOOKUP(B5,'Base das dívidas'!A:G,6,0))</f>
        <v>1.7999999999999999E-2</v>
      </c>
      <c r="H5" s="1">
        <f>IF(B5="","",VLOOKUP(B5,'Base das dívidas'!A:G,7,0))</f>
        <v>4</v>
      </c>
      <c r="I5" s="16">
        <v>180</v>
      </c>
      <c r="J5" s="1">
        <v>18</v>
      </c>
      <c r="K5" s="7">
        <v>1.4E-2</v>
      </c>
      <c r="L5" s="16">
        <f t="shared" si="2"/>
        <v>3240</v>
      </c>
      <c r="M5" s="24">
        <f t="shared" si="0"/>
        <v>3</v>
      </c>
      <c r="N5" s="24">
        <f t="shared" si="1"/>
        <v>1</v>
      </c>
    </row>
    <row r="6" spans="1:14" ht="27" thickBot="1" x14ac:dyDescent="0.35">
      <c r="A6">
        <v>4</v>
      </c>
      <c r="B6" s="4">
        <f>IFERROR(VLOOKUP(A6,'Base das dívidas'!H:I,2,0),"")</f>
        <v>4</v>
      </c>
      <c r="C6" s="1" t="str">
        <f>IF(B6="","",VLOOKUP(B6,'Base das dívidas'!A:G,2,0))</f>
        <v>Família</v>
      </c>
      <c r="D6" s="1" t="str">
        <f>IF(B6="","",VLOOKUP(B6,'Base das dívidas'!A:G,3,0))</f>
        <v>Avó</v>
      </c>
      <c r="E6" s="16">
        <f>IF(B6="","",VLOOKUP(B6,'Base das dívidas'!A:G,4,0))</f>
        <v>1000</v>
      </c>
      <c r="F6" s="16">
        <f>IF(B6="","",VLOOKUP(B6,'Base das dívidas'!A:G,5,0))</f>
        <v>1100</v>
      </c>
      <c r="G6" s="7">
        <f>IF(B6="","",VLOOKUP(B6,'Base das dívidas'!A:G,6,0))</f>
        <v>5.0000000000000001E-3</v>
      </c>
      <c r="H6" s="1">
        <f>IF(B6="","",VLOOKUP(B6,'Base das dívidas'!A:G,7,0))</f>
        <v>4</v>
      </c>
      <c r="I6" s="16">
        <v>260</v>
      </c>
      <c r="J6" s="1">
        <v>4</v>
      </c>
      <c r="K6" s="7">
        <v>4.0000000000000001E-3</v>
      </c>
      <c r="L6" s="16">
        <f t="shared" si="2"/>
        <v>1040</v>
      </c>
      <c r="M6" s="24">
        <f t="shared" si="0"/>
        <v>4</v>
      </c>
      <c r="N6" s="24">
        <f t="shared" si="1"/>
        <v>4</v>
      </c>
    </row>
    <row r="7" spans="1:14" ht="28" thickBot="1" x14ac:dyDescent="0.35">
      <c r="A7">
        <v>5</v>
      </c>
      <c r="B7" s="4" t="str">
        <f>IFERROR(VLOOKUP(A7,'Base das dívidas'!H:I,2,0),"")</f>
        <v/>
      </c>
      <c r="C7" s="1" t="str">
        <f>IF(B7="","",VLOOKUP(B7,'Base das dívidas'!A:G,2,0))</f>
        <v/>
      </c>
      <c r="D7" s="1" t="str">
        <f>IF(B7="","",VLOOKUP(B7,'Base das dívidas'!A:G,3,0))</f>
        <v/>
      </c>
      <c r="E7" s="16" t="str">
        <f>IF(B7="","",VLOOKUP(B7,'Base das dívidas'!A:G,4,0))</f>
        <v/>
      </c>
      <c r="F7" s="16" t="str">
        <f>IF(B7="","",VLOOKUP(B7,'Base das dívidas'!A:G,5,0))</f>
        <v/>
      </c>
      <c r="G7" s="7" t="str">
        <f>IF(B7="","",VLOOKUP(B7,'Base das dívidas'!A:G,6,0))</f>
        <v/>
      </c>
      <c r="H7" s="1" t="str">
        <f>IF(B7="","",VLOOKUP(B7,'Base das dívidas'!A:G,7,0))</f>
        <v/>
      </c>
      <c r="I7" s="16"/>
      <c r="J7" s="1"/>
      <c r="K7" s="7"/>
      <c r="L7" s="16" t="str">
        <f t="shared" si="2"/>
        <v/>
      </c>
      <c r="M7" s="24" t="str">
        <f t="shared" si="0"/>
        <v/>
      </c>
      <c r="N7" s="24" t="str">
        <f t="shared" si="1"/>
        <v/>
      </c>
    </row>
    <row r="8" spans="1:14" ht="28" thickBot="1" x14ac:dyDescent="0.35">
      <c r="A8">
        <v>6</v>
      </c>
      <c r="B8" s="4" t="str">
        <f>IFERROR(VLOOKUP(A8,'Base das dívidas'!H:I,2,0),"")</f>
        <v/>
      </c>
      <c r="C8" s="1" t="str">
        <f>IF(B8="","",VLOOKUP(B8,'Base das dívidas'!A:G,2,0))</f>
        <v/>
      </c>
      <c r="D8" s="1" t="str">
        <f>IF(B8="","",VLOOKUP(B8,'Base das dívidas'!A:G,3,0))</f>
        <v/>
      </c>
      <c r="E8" s="16" t="str">
        <f>IF(B8="","",VLOOKUP(B8,'Base das dívidas'!A:G,4,0))</f>
        <v/>
      </c>
      <c r="F8" s="16" t="str">
        <f>IF(B8="","",VLOOKUP(B8,'Base das dívidas'!A:G,5,0))</f>
        <v/>
      </c>
      <c r="G8" s="7" t="str">
        <f>IF(B8="","",VLOOKUP(B8,'Base das dívidas'!A:G,6,0))</f>
        <v/>
      </c>
      <c r="H8" s="1" t="str">
        <f>IF(B8="","",VLOOKUP(B8,'Base das dívidas'!A:G,7,0))</f>
        <v/>
      </c>
      <c r="I8" s="16"/>
      <c r="J8" s="1"/>
      <c r="K8" s="7"/>
      <c r="L8" s="16" t="str">
        <f t="shared" si="2"/>
        <v/>
      </c>
      <c r="M8" s="24" t="str">
        <f t="shared" si="0"/>
        <v/>
      </c>
      <c r="N8" s="24" t="str">
        <f t="shared" si="1"/>
        <v/>
      </c>
    </row>
    <row r="9" spans="1:14" ht="28" thickBot="1" x14ac:dyDescent="0.35">
      <c r="A9">
        <v>7</v>
      </c>
      <c r="B9" s="4" t="str">
        <f>IFERROR(VLOOKUP(A9,'Base das dívidas'!H:I,2,0),"")</f>
        <v/>
      </c>
      <c r="C9" s="1" t="str">
        <f>IF(B9="","",VLOOKUP(B9,'Base das dívidas'!A:G,2,0))</f>
        <v/>
      </c>
      <c r="D9" s="1" t="str">
        <f>IF(B9="","",VLOOKUP(B9,'Base das dívidas'!A:G,3,0))</f>
        <v/>
      </c>
      <c r="E9" s="16" t="str">
        <f>IF(B9="","",VLOOKUP(B9,'Base das dívidas'!A:G,4,0))</f>
        <v/>
      </c>
      <c r="F9" s="16" t="str">
        <f>IF(B9="","",VLOOKUP(B9,'Base das dívidas'!A:G,5,0))</f>
        <v/>
      </c>
      <c r="G9" s="7" t="str">
        <f>IF(B9="","",VLOOKUP(B9,'Base das dívidas'!A:G,6,0))</f>
        <v/>
      </c>
      <c r="H9" s="1" t="str">
        <f>IF(B9="","",VLOOKUP(B9,'Base das dívidas'!A:G,7,0))</f>
        <v/>
      </c>
      <c r="I9" s="16"/>
      <c r="J9" s="2"/>
      <c r="K9" s="7"/>
      <c r="L9" s="16" t="str">
        <f t="shared" si="2"/>
        <v/>
      </c>
      <c r="M9" s="24" t="str">
        <f>IF(K9="","",RANK(K9,$K$3:$K$1048575,1))</f>
        <v/>
      </c>
    </row>
    <row r="10" spans="1:14" ht="28" thickBot="1" x14ac:dyDescent="0.35">
      <c r="A10">
        <v>8</v>
      </c>
      <c r="B10" s="4" t="str">
        <f>IFERROR(VLOOKUP(A10,'Base das dívidas'!H:I,2,0),"")</f>
        <v/>
      </c>
      <c r="C10" s="1" t="str">
        <f>IF(B10="","",VLOOKUP(B10,'Base das dívidas'!A:G,2,0))</f>
        <v/>
      </c>
      <c r="D10" s="1" t="str">
        <f>IF(B10="","",VLOOKUP(B10,'Base das dívidas'!A:G,3,0))</f>
        <v/>
      </c>
      <c r="E10" s="16" t="str">
        <f>IF(B10="","",VLOOKUP(B10,'Base das dívidas'!A:G,4,0))</f>
        <v/>
      </c>
      <c r="F10" s="16" t="str">
        <f>IF(B10="","",VLOOKUP(B10,'Base das dívidas'!A:G,5,0))</f>
        <v/>
      </c>
      <c r="G10" s="7" t="str">
        <f>IF(B10="","",VLOOKUP(B10,'Base das dívidas'!A:G,6,0))</f>
        <v/>
      </c>
      <c r="H10" s="1" t="str">
        <f>IF(B10="","",VLOOKUP(B10,'Base das dívidas'!A:G,7,0))</f>
        <v/>
      </c>
      <c r="I10" s="16"/>
      <c r="J10" s="1"/>
      <c r="K10" s="7"/>
      <c r="L10" s="16" t="str">
        <f t="shared" si="2"/>
        <v/>
      </c>
      <c r="M10" s="24" t="str">
        <f>IF(K10="","",RANK(K10,$K$3:$K$1048575,1))</f>
        <v/>
      </c>
    </row>
    <row r="11" spans="1:14" ht="28" thickBot="1" x14ac:dyDescent="0.35">
      <c r="A11">
        <v>9</v>
      </c>
      <c r="B11" s="4" t="str">
        <f>IFERROR(VLOOKUP(A11,'Base das dívidas'!H:I,2,0),"")</f>
        <v/>
      </c>
      <c r="C11" s="1" t="str">
        <f>IF(B11="","",VLOOKUP(B11,'Base das dívidas'!A:G,2,0))</f>
        <v/>
      </c>
      <c r="D11" s="1" t="str">
        <f>IF(B11="","",VLOOKUP(B11,'Base das dívidas'!A:G,3,0))</f>
        <v/>
      </c>
      <c r="E11" s="16" t="str">
        <f>IF(B11="","",VLOOKUP(B11,'Base das dívidas'!A:G,4,0))</f>
        <v/>
      </c>
      <c r="F11" s="16" t="str">
        <f>IF(B11="","",VLOOKUP(B11,'Base das dívidas'!A:G,5,0))</f>
        <v/>
      </c>
      <c r="G11" s="7" t="str">
        <f>IF(B11="","",VLOOKUP(B11,'Base das dívidas'!A:G,6,0))</f>
        <v/>
      </c>
      <c r="H11" s="1" t="str">
        <f>IF(B11="","",VLOOKUP(B11,'Base das dívidas'!A:G,7,0))</f>
        <v/>
      </c>
      <c r="I11" s="16"/>
      <c r="J11" s="1"/>
      <c r="K11" s="7"/>
      <c r="L11" s="16" t="str">
        <f t="shared" si="2"/>
        <v/>
      </c>
      <c r="M11" s="24" t="str">
        <f>IF(K11="","",RANK(K11,$K$3:$K$1048575,1))</f>
        <v/>
      </c>
    </row>
    <row r="12" spans="1:14" ht="28" thickBot="1" x14ac:dyDescent="0.35">
      <c r="A12">
        <v>10</v>
      </c>
      <c r="B12" s="4" t="str">
        <f>IFERROR(VLOOKUP(A12,'Base das dívidas'!H:I,2,0),"")</f>
        <v/>
      </c>
      <c r="C12" s="1" t="str">
        <f>IF(B12="","",VLOOKUP(B12,'Base das dívidas'!A:G,2,0))</f>
        <v/>
      </c>
      <c r="D12" s="1" t="str">
        <f>IF(B12="","",VLOOKUP(B12,'Base das dívidas'!A:G,3,0))</f>
        <v/>
      </c>
      <c r="E12" s="16" t="str">
        <f>IF(B12="","",VLOOKUP(B12,'Base das dívidas'!A:G,4,0))</f>
        <v/>
      </c>
      <c r="F12" s="16" t="str">
        <f>IF(B12="","",VLOOKUP(B12,'Base das dívidas'!A:G,5,0))</f>
        <v/>
      </c>
      <c r="G12" s="7" t="str">
        <f>IF(B12="","",VLOOKUP(B12,'Base das dívidas'!A:G,6,0))</f>
        <v/>
      </c>
      <c r="H12" s="1" t="str">
        <f>IF(B12="","",VLOOKUP(B12,'Base das dívidas'!A:G,7,0))</f>
        <v/>
      </c>
      <c r="I12" s="16"/>
      <c r="J12" s="3"/>
      <c r="K12" s="7"/>
      <c r="L12" s="16" t="str">
        <f t="shared" si="2"/>
        <v/>
      </c>
      <c r="M12" s="24" t="str">
        <f>IF(K12="","",RANK(K12,$K$3:$K$1048575,1))</f>
        <v/>
      </c>
    </row>
    <row r="13" spans="1:14" s="6" customFormat="1" ht="46.5" customHeight="1" x14ac:dyDescent="0.15">
      <c r="B13" s="5" t="s">
        <v>2</v>
      </c>
      <c r="C13" s="5"/>
      <c r="D13" s="5"/>
      <c r="E13" s="19"/>
      <c r="F13" s="19">
        <f>SUM(F3:F12)</f>
        <v>14950</v>
      </c>
      <c r="G13" s="8"/>
      <c r="H13" s="5"/>
      <c r="I13" s="19"/>
      <c r="J13" s="5"/>
      <c r="K13" s="5"/>
      <c r="L13" s="19">
        <f>SUM(L3:L12)</f>
        <v>11880</v>
      </c>
      <c r="M13" s="26"/>
      <c r="N13" s="26"/>
    </row>
  </sheetData>
  <autoFilter ref="B2:K12" xr:uid="{31A89796-B82C-4B19-A12A-8DE4A9B38FDB}">
    <sortState xmlns:xlrd2="http://schemas.microsoft.com/office/spreadsheetml/2017/richdata2" ref="B3:K13">
      <sortCondition descending="1" ref="G2:G12"/>
    </sortState>
  </autoFilter>
  <mergeCells count="2">
    <mergeCell ref="I1:L1"/>
    <mergeCell ref="E1:H1"/>
  </mergeCells>
  <conditionalFormatting sqref="G3:G12">
    <cfRule type="iconSet" priority="2">
      <iconSet reverse="1">
        <cfvo type="percent" val="0"/>
        <cfvo type="num" val="2.5000000000000001E-2"/>
        <cfvo type="num" val="0.05" gte="0"/>
      </iconSet>
    </cfRule>
  </conditionalFormatting>
  <conditionalFormatting sqref="K3:K12">
    <cfRule type="iconSet" priority="1">
      <iconSet reverse="1">
        <cfvo type="percent" val="0"/>
        <cfvo type="num" val="2.5000000000000001E-2"/>
        <cfvo type="num" val="0.05" gte="0"/>
      </iconSet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EB9EF-09DA-4D54-8F61-A8BE7EBED68D}">
  <dimension ref="A1:R14"/>
  <sheetViews>
    <sheetView tabSelected="1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I4" sqref="I4"/>
    </sheetView>
  </sheetViews>
  <sheetFormatPr baseColWidth="10" defaultColWidth="17.5" defaultRowHeight="15" x14ac:dyDescent="0.2"/>
  <cols>
    <col min="1" max="1" width="3" hidden="1" customWidth="1"/>
    <col min="2" max="2" width="22.1640625" bestFit="1" customWidth="1"/>
    <col min="3" max="3" width="14.5" customWidth="1"/>
    <col min="4" max="4" width="14.5" bestFit="1" customWidth="1"/>
    <col min="5" max="5" width="20.33203125" style="20" bestFit="1" customWidth="1"/>
    <col min="6" max="6" width="14.5" style="30" bestFit="1" customWidth="1"/>
    <col min="7" max="15" width="22.1640625" style="20" bestFit="1" customWidth="1"/>
    <col min="16" max="18" width="23.6640625" style="20" bestFit="1" customWidth="1"/>
  </cols>
  <sheetData>
    <row r="1" spans="1:18" ht="48" customHeight="1" thickBot="1" x14ac:dyDescent="0.25">
      <c r="B1" s="14"/>
      <c r="C1" s="51"/>
      <c r="D1" s="52"/>
      <c r="E1" s="51" t="s">
        <v>16</v>
      </c>
      <c r="F1" s="53"/>
      <c r="G1" s="46" t="s">
        <v>22</v>
      </c>
      <c r="H1" s="31">
        <v>1000</v>
      </c>
    </row>
    <row r="2" spans="1:18" s="11" customFormat="1" ht="48" customHeight="1" x14ac:dyDescent="0.15">
      <c r="B2" s="12" t="s">
        <v>3</v>
      </c>
      <c r="C2" s="12" t="s">
        <v>0</v>
      </c>
      <c r="D2" s="12" t="s">
        <v>1</v>
      </c>
      <c r="E2" s="15" t="s">
        <v>6</v>
      </c>
      <c r="F2" s="27" t="s">
        <v>18</v>
      </c>
      <c r="G2" s="27">
        <v>1</v>
      </c>
      <c r="H2" s="27">
        <v>2</v>
      </c>
      <c r="I2" s="27">
        <v>3</v>
      </c>
      <c r="J2" s="27">
        <v>4</v>
      </c>
      <c r="K2" s="27">
        <v>5</v>
      </c>
      <c r="L2" s="27">
        <v>6</v>
      </c>
      <c r="M2" s="27">
        <v>7</v>
      </c>
      <c r="N2" s="27">
        <v>8</v>
      </c>
      <c r="O2" s="27">
        <v>9</v>
      </c>
      <c r="P2" s="27">
        <v>10</v>
      </c>
      <c r="Q2" s="27">
        <v>11</v>
      </c>
      <c r="R2" s="27">
        <v>12</v>
      </c>
    </row>
    <row r="3" spans="1:18" s="48" customFormat="1" ht="36" customHeight="1" x14ac:dyDescent="0.15">
      <c r="B3" s="47" t="s">
        <v>23</v>
      </c>
      <c r="C3" s="47"/>
      <c r="D3" s="47"/>
      <c r="E3" s="49"/>
      <c r="F3" s="50"/>
      <c r="G3" s="49">
        <f>$H$1-SUM(G4:G13)+F3</f>
        <v>120</v>
      </c>
      <c r="H3" s="49">
        <f t="shared" ref="H3:R3" si="0">$H$1-SUM(H4:H13)+G3</f>
        <v>60</v>
      </c>
      <c r="I3" s="49">
        <f t="shared" si="0"/>
        <v>1060</v>
      </c>
      <c r="J3" s="49">
        <f t="shared" si="0"/>
        <v>2060</v>
      </c>
      <c r="K3" s="49">
        <f t="shared" si="0"/>
        <v>3060</v>
      </c>
      <c r="L3" s="49">
        <f t="shared" si="0"/>
        <v>4060</v>
      </c>
      <c r="M3" s="49">
        <f t="shared" si="0"/>
        <v>5060</v>
      </c>
      <c r="N3" s="49">
        <f t="shared" si="0"/>
        <v>6060</v>
      </c>
      <c r="O3" s="49">
        <f t="shared" si="0"/>
        <v>7060</v>
      </c>
      <c r="P3" s="49">
        <f t="shared" si="0"/>
        <v>8060</v>
      </c>
      <c r="Q3" s="49">
        <f t="shared" si="0"/>
        <v>9060</v>
      </c>
      <c r="R3" s="49">
        <f t="shared" si="0"/>
        <v>10060</v>
      </c>
    </row>
    <row r="4" spans="1:18" ht="27" thickBot="1" x14ac:dyDescent="0.35">
      <c r="A4">
        <v>1</v>
      </c>
      <c r="B4" s="4">
        <f>IFERROR(VLOOKUP(A4,Negociação!M:N,2,0),"")</f>
        <v>3</v>
      </c>
      <c r="C4" s="1" t="str">
        <f>IF(B4="","",VLOOKUP(B4,Negociação!B:H,2,0))</f>
        <v>Cartão Crédito</v>
      </c>
      <c r="D4" s="1" t="str">
        <f>IF(B4="","",VLOOKUP(B4,Negociação!B:H,3,0))</f>
        <v>Banco do Brasil</v>
      </c>
      <c r="E4" s="16">
        <f>IF(B4="","",VLOOKUP(B4,Negociação!B:I,8,0))</f>
        <v>600</v>
      </c>
      <c r="F4" s="28">
        <f>IF(B4="","",VLOOKUP(B4,Negociação!B:K,9,0))</f>
        <v>8</v>
      </c>
      <c r="G4" s="16">
        <v>600</v>
      </c>
      <c r="H4" s="16">
        <v>600</v>
      </c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ht="27" thickBot="1" x14ac:dyDescent="0.35">
      <c r="A5">
        <v>2</v>
      </c>
      <c r="B5" s="4">
        <f>IFERROR(VLOOKUP(A5,Negociação!M:N,2,0),"")</f>
        <v>2</v>
      </c>
      <c r="C5" s="1" t="str">
        <f>IF(B5="","",VLOOKUP(B5,Negociação!B:H,2,0))</f>
        <v>Empréstimo</v>
      </c>
      <c r="D5" s="1" t="str">
        <f>IF(B5="","",VLOOKUP(B5,Negociação!B:H,3,0))</f>
        <v>Banco do Brasil</v>
      </c>
      <c r="E5" s="16">
        <f>IF(B5="","",VLOOKUP(B5,Negociação!B:I,8,0))</f>
        <v>280</v>
      </c>
      <c r="F5" s="28">
        <f>IF(B5="","",VLOOKUP(B5,Negociação!B:K,9,0))</f>
        <v>10</v>
      </c>
      <c r="G5" s="16">
        <v>280</v>
      </c>
      <c r="H5" s="16">
        <v>280</v>
      </c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33" thickBot="1" x14ac:dyDescent="0.35">
      <c r="A6">
        <v>3</v>
      </c>
      <c r="B6" s="4">
        <f>IFERROR(VLOOKUP(A6,Negociação!M:N,2,0),"")</f>
        <v>1</v>
      </c>
      <c r="C6" s="1" t="str">
        <f>IF(B6="","",VLOOKUP(B6,Negociação!B:H,2,0))</f>
        <v>Empréstimo Consig</v>
      </c>
      <c r="D6" s="1" t="str">
        <f>IF(B6="","",VLOOKUP(B6,Negociação!B:H,3,0))</f>
        <v>Caixa</v>
      </c>
      <c r="E6" s="16">
        <f>IF(B6="","",VLOOKUP(B6,Negociação!B:I,8,0))</f>
        <v>180</v>
      </c>
      <c r="F6" s="28">
        <f>IF(B6="","",VLOOKUP(B6,Negociação!B:K,9,0))</f>
        <v>18</v>
      </c>
      <c r="G6" s="16"/>
      <c r="H6" s="16">
        <v>180</v>
      </c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27" thickBot="1" x14ac:dyDescent="0.35">
      <c r="A7">
        <v>4</v>
      </c>
      <c r="B7" s="4">
        <f>IFERROR(VLOOKUP(A7,Negociação!M:N,2,0),"")</f>
        <v>4</v>
      </c>
      <c r="C7" s="1" t="str">
        <f>IF(B7="","",VLOOKUP(B7,Negociação!B:H,2,0))</f>
        <v>Família</v>
      </c>
      <c r="D7" s="1" t="str">
        <f>IF(B7="","",VLOOKUP(B7,Negociação!B:H,3,0))</f>
        <v>Avó</v>
      </c>
      <c r="E7" s="16">
        <f>IF(B7="","",VLOOKUP(B7,Negociação!B:I,8,0))</f>
        <v>260</v>
      </c>
      <c r="F7" s="28">
        <f>IF(B7="","",VLOOKUP(B7,Negociação!B:K,9,0))</f>
        <v>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ht="28" thickBot="1" x14ac:dyDescent="0.35">
      <c r="A8">
        <v>5</v>
      </c>
      <c r="B8" s="4" t="str">
        <f>IFERROR(VLOOKUP(A8,Negociação!M:N,2,0),"")</f>
        <v/>
      </c>
      <c r="C8" s="1" t="str">
        <f>IF(B8="","",VLOOKUP(B8,Negociação!B:H,2,0))</f>
        <v/>
      </c>
      <c r="D8" s="1" t="str">
        <f>IF(B8="","",VLOOKUP(B8,Negociação!B:H,3,0))</f>
        <v/>
      </c>
      <c r="E8" s="16" t="str">
        <f>IF(B8="","",VLOOKUP(B8,Negociação!B:I,8,0))</f>
        <v/>
      </c>
      <c r="F8" s="28" t="str">
        <f>IF(B8="","",VLOOKUP(B8,Negociação!B:K,9,0))</f>
        <v/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28" thickBot="1" x14ac:dyDescent="0.35">
      <c r="A9">
        <v>6</v>
      </c>
      <c r="B9" s="4" t="str">
        <f>IFERROR(VLOOKUP(A9,Negociação!M:N,2,0),"")</f>
        <v/>
      </c>
      <c r="C9" s="1" t="str">
        <f>IF(B9="","",VLOOKUP(B9,Negociação!B:H,2,0))</f>
        <v/>
      </c>
      <c r="D9" s="1" t="str">
        <f>IF(B9="","",VLOOKUP(B9,Negociação!B:H,3,0))</f>
        <v/>
      </c>
      <c r="E9" s="16" t="str">
        <f>IF(B9="","",VLOOKUP(B9,Negociação!B:I,8,0))</f>
        <v/>
      </c>
      <c r="F9" s="28" t="str">
        <f>IF(B9="","",VLOOKUP(B9,Negociação!B:K,9,0))</f>
        <v/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18" ht="28" thickBot="1" x14ac:dyDescent="0.35">
      <c r="A10">
        <v>7</v>
      </c>
      <c r="B10" s="4" t="str">
        <f>IFERROR(VLOOKUP(A10,Negociação!M:N,2,0),"")</f>
        <v/>
      </c>
      <c r="C10" s="1" t="str">
        <f>IF(B10="","",VLOOKUP(B10,Negociação!B:H,2,0))</f>
        <v/>
      </c>
      <c r="D10" s="1" t="str">
        <f>IF(B10="","",VLOOKUP(B10,Negociação!B:H,3,0))</f>
        <v/>
      </c>
      <c r="E10" s="16" t="str">
        <f>IF(B10="","",VLOOKUP(B10,Negociação!B:I,8,0))</f>
        <v/>
      </c>
      <c r="F10" s="28" t="str">
        <f>IF(B10="","",VLOOKUP(B10,Negociação!B:K,9,0))</f>
        <v/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 ht="28" thickBot="1" x14ac:dyDescent="0.35">
      <c r="A11">
        <v>8</v>
      </c>
      <c r="B11" s="4" t="str">
        <f>IFERROR(VLOOKUP(A11,Negociação!M:N,2,0),"")</f>
        <v/>
      </c>
      <c r="C11" s="1" t="str">
        <f>IF(B11="","",VLOOKUP(B11,Negociação!B:H,2,0))</f>
        <v/>
      </c>
      <c r="D11" s="1" t="str">
        <f>IF(B11="","",VLOOKUP(B11,Negociação!B:H,3,0))</f>
        <v/>
      </c>
      <c r="E11" s="16" t="str">
        <f>IF(B11="","",VLOOKUP(B11,Negociação!B:I,8,0))</f>
        <v/>
      </c>
      <c r="F11" s="28" t="str">
        <f>IF(B11="","",VLOOKUP(B11,Negociação!B:K,9,0))</f>
        <v/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18" ht="28" thickBot="1" x14ac:dyDescent="0.35">
      <c r="A12">
        <v>9</v>
      </c>
      <c r="B12" s="4" t="str">
        <f>IFERROR(VLOOKUP(A12,Negociação!M:N,2,0),"")</f>
        <v/>
      </c>
      <c r="C12" s="1" t="str">
        <f>IF(B12="","",VLOOKUP(B12,Negociação!B:H,2,0))</f>
        <v/>
      </c>
      <c r="D12" s="1" t="str">
        <f>IF(B12="","",VLOOKUP(B12,Negociação!B:H,3,0))</f>
        <v/>
      </c>
      <c r="E12" s="16" t="str">
        <f>IF(B12="","",VLOOKUP(B12,Negociação!B:I,8,0))</f>
        <v/>
      </c>
      <c r="F12" s="28" t="str">
        <f>IF(B12="","",VLOOKUP(B12,Negociação!B:K,9,0))</f>
        <v/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 ht="28" thickBot="1" x14ac:dyDescent="0.35">
      <c r="A13">
        <v>10</v>
      </c>
      <c r="B13" s="4" t="str">
        <f>IFERROR(VLOOKUP(A13,Negociação!M:N,2,0),"")</f>
        <v/>
      </c>
      <c r="C13" s="1" t="str">
        <f>IF(B13="","",VLOOKUP(B13,Negociação!B:H,2,0))</f>
        <v/>
      </c>
      <c r="D13" s="1" t="str">
        <f>IF(B13="","",VLOOKUP(B13,Negociação!B:H,3,0))</f>
        <v/>
      </c>
      <c r="E13" s="16" t="str">
        <f>IF(B13="","",VLOOKUP(B13,Negociação!B:I,8,0))</f>
        <v/>
      </c>
      <c r="F13" s="28" t="str">
        <f>IF(B13="","",VLOOKUP(B13,Negociação!B:K,9,0))</f>
        <v/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s="6" customFormat="1" ht="26.25" customHeight="1" x14ac:dyDescent="0.15">
      <c r="B14" s="5" t="s">
        <v>21</v>
      </c>
      <c r="C14" s="5"/>
      <c r="D14" s="5"/>
      <c r="E14" s="19"/>
      <c r="F14" s="29"/>
      <c r="G14" s="19">
        <f t="shared" ref="G14:R14" si="1">SUM(G4:G13)</f>
        <v>880</v>
      </c>
      <c r="H14" s="19">
        <f t="shared" si="1"/>
        <v>1060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</row>
  </sheetData>
  <autoFilter ref="B2:H13" xr:uid="{31A89796-B82C-4B19-A12A-8DE4A9B38FDB}"/>
  <mergeCells count="2">
    <mergeCell ref="C1:D1"/>
    <mergeCell ref="E1:F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Base das dívidas</vt:lpstr>
      <vt:lpstr>Negociação</vt:lpstr>
      <vt:lpstr>Fluxo de Caixa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 Terceiro</dc:creator>
  <cp:lastModifiedBy>Carlos Terceiro</cp:lastModifiedBy>
  <dcterms:created xsi:type="dcterms:W3CDTF">2019-09-30T17:09:40Z</dcterms:created>
  <dcterms:modified xsi:type="dcterms:W3CDTF">2019-10-01T02:29:16Z</dcterms:modified>
</cp:coreProperties>
</file>